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/"/>
    </mc:Choice>
  </mc:AlternateContent>
  <xr:revisionPtr revIDLastSave="0" documentId="8_{EEBEB17D-3B26-47A2-813F-4F73C37DC0AF}" xr6:coauthVersionLast="47" xr6:coauthVersionMax="47" xr10:uidLastSave="{00000000-0000-0000-0000-000000000000}"/>
  <bookViews>
    <workbookView xWindow="-108" yWindow="-108" windowWidth="23256" windowHeight="12456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O6" i="1" l="1"/>
  <c r="E6" i="1"/>
  <c r="S2" i="1"/>
  <c r="S12" i="1" s="1"/>
  <c r="O8" i="1"/>
  <c r="O2" i="1"/>
  <c r="L8" i="1"/>
  <c r="L12" i="1" s="1"/>
  <c r="I8" i="1"/>
  <c r="I12" i="1" s="1"/>
  <c r="G2" i="1"/>
  <c r="E2" i="1"/>
  <c r="Z11" i="1"/>
  <c r="V11" i="1"/>
  <c r="Q11" i="1"/>
  <c r="Q9" i="1"/>
  <c r="E8" i="1"/>
  <c r="C2" i="1"/>
  <c r="P12" i="1"/>
  <c r="M12" i="1"/>
  <c r="Z6" i="1"/>
  <c r="X3" i="1"/>
  <c r="X12" i="1" s="1"/>
  <c r="W12" i="1"/>
  <c r="Y12" i="1"/>
  <c r="T12" i="1"/>
  <c r="R12" i="1"/>
  <c r="G12" i="1"/>
  <c r="H12" i="1"/>
  <c r="J12" i="1"/>
  <c r="D12" i="1"/>
  <c r="C11" i="1"/>
  <c r="S3" i="1"/>
  <c r="Z2" i="1"/>
  <c r="V3" i="1"/>
  <c r="Q3" i="1"/>
  <c r="Q4" i="1"/>
  <c r="Q5" i="1"/>
  <c r="Q10" i="1"/>
  <c r="C5" i="1"/>
  <c r="F12" i="1" l="1"/>
  <c r="E12" i="1"/>
  <c r="O12" i="1"/>
  <c r="C3" i="1"/>
  <c r="C4" i="1"/>
  <c r="C6" i="1"/>
  <c r="C7" i="1"/>
  <c r="C8" i="1"/>
  <c r="C9" i="1"/>
  <c r="C10" i="1"/>
  <c r="X6" i="1"/>
  <c r="Q2" i="1"/>
  <c r="Q8" i="1"/>
  <c r="C12" i="1" l="1"/>
  <c r="V2" i="1"/>
  <c r="S10" i="1"/>
  <c r="V10" i="1" s="1"/>
  <c r="L7" i="1"/>
  <c r="I7" i="1"/>
  <c r="V7" i="1"/>
  <c r="V4" i="1"/>
  <c r="V8" i="1"/>
  <c r="V9" i="1"/>
  <c r="L6" i="1"/>
  <c r="Q6" i="1" s="1"/>
  <c r="Q12" i="1" s="1"/>
  <c r="S6" i="1"/>
  <c r="V6" i="1" s="1"/>
  <c r="V12" i="1" l="1"/>
  <c r="Q7" i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<sst xmlns="http://schemas.openxmlformats.org/spreadsheetml/2006/main" count="51" uniqueCount="38">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</sst>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15" sqref="A15"/>
    </sheetView>
  </sheetViews>
  <sheetFormatPr defaultRowHeight="14.4" x14ac:dyDescent="0.3"/>
  <cols>
    <col min="1" max="1" width="27.44140625" bestFit="1" customWidth="1"/>
    <col min="2" max="2" width="14.44140625" bestFit="1" customWidth="1"/>
    <col min="3" max="3" width="14.6640625" bestFit="1" customWidth="1"/>
    <col min="4" max="4" width="13.88671875" bestFit="1" customWidth="1"/>
    <col min="5" max="6" width="13.109375" customWidth="1"/>
    <col min="7" max="7" width="18.44140625" customWidth="1"/>
    <col min="8" max="8" width="19.88671875" customWidth="1"/>
    <col min="9" max="14" width="15.6640625" customWidth="1"/>
    <col min="15" max="17" width="13.109375" customWidth="1"/>
    <col min="18" max="22" width="14.6640625" customWidth="1"/>
    <col min="23" max="23" width="13.88671875" bestFit="1" customWidth="1"/>
    <col min="24" max="24" width="17.5546875" bestFit="1" customWidth="1"/>
    <col min="25" max="25" width="14.6640625" customWidth="1"/>
    <col min="26" max="26" width="16.109375" bestFit="1" customWidth="1"/>
    <col min="27" max="27" width="13.5546875" customWidth="1"/>
    <col min="28" max="28" width="14.33203125" style="38" bestFit="1" customWidth="1"/>
    <col min="32" max="32" width="16.6640625" customWidth="1"/>
    <col min="34" max="34" width="8.88671875" customWidth="1"/>
  </cols>
  <sheetData>
    <row r="1" spans="1:32" ht="86.4" x14ac:dyDescent="0.3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3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3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</f>
        <v>541073.83000000007</v>
      </c>
      <c r="T3" s="21"/>
      <c r="U3" s="29"/>
      <c r="V3" s="6">
        <f>R3-S3-T3</f>
        <v>352753.2699999999</v>
      </c>
      <c r="W3" s="7">
        <v>6854019</v>
      </c>
      <c r="X3" s="8">
        <f>450000+2221500+3982419</f>
        <v>6653919</v>
      </c>
      <c r="Y3" s="23"/>
      <c r="Z3" s="9">
        <f t="shared" ref="Z3:Z11" si="2">W3-X3-Y3</f>
        <v>200100</v>
      </c>
      <c r="AA3" s="13" t="s">
        <v>29</v>
      </c>
      <c r="AB3" s="43">
        <v>259252.1</v>
      </c>
      <c r="AF3" s="44"/>
    </row>
    <row r="4" spans="1:32" ht="14.25" customHeight="1" x14ac:dyDescent="0.3">
      <c r="A4" s="35" t="s">
        <v>18</v>
      </c>
      <c r="B4" s="1">
        <v>44623</v>
      </c>
      <c r="C4" s="6">
        <f t="shared" si="0"/>
        <v>1000</v>
      </c>
      <c r="D4" s="15"/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3">
      <c r="A5" s="35" t="s">
        <v>19</v>
      </c>
      <c r="B5" s="1">
        <v>44628</v>
      </c>
      <c r="C5" s="6">
        <f>D5+R5+W5</f>
        <v>10739</v>
      </c>
      <c r="D5" s="15"/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3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</f>
        <v>84245.72</v>
      </c>
      <c r="F6" s="18"/>
      <c r="G6" s="15"/>
      <c r="H6" s="18"/>
      <c r="I6" s="2">
        <v>8150.01</v>
      </c>
      <c r="J6" s="26">
        <v>8165.14</v>
      </c>
      <c r="K6" s="1">
        <v>45222</v>
      </c>
      <c r="L6" s="2">
        <f>2250+4858.6</f>
        <v>7108.6</v>
      </c>
      <c r="M6" s="26"/>
      <c r="N6" s="1"/>
      <c r="O6" s="2">
        <f>102692.55+23259.81+14818.77</f>
        <v>140771.13</v>
      </c>
      <c r="P6" s="21">
        <v>56124.5</v>
      </c>
      <c r="Q6" s="6">
        <f t="shared" si="1"/>
        <v>891163.22000000009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</f>
        <v>1840000</v>
      </c>
      <c r="Y6" s="23"/>
      <c r="Z6" s="9">
        <f>W6-X6-Y6</f>
        <v>610000</v>
      </c>
      <c r="AA6" s="13" t="s">
        <v>29</v>
      </c>
      <c r="AB6" s="37">
        <v>1045296.35</v>
      </c>
      <c r="AF6" s="41"/>
    </row>
    <row r="7" spans="1:32" ht="14.25" customHeight="1" x14ac:dyDescent="0.3">
      <c r="A7" s="35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</f>
        <v>23989.34</v>
      </c>
      <c r="J7" s="26"/>
      <c r="K7" s="1"/>
      <c r="L7" s="2">
        <f>7777.56+2998.85+4997.61</f>
        <v>15774.02</v>
      </c>
      <c r="M7" s="26"/>
      <c r="N7" s="1"/>
      <c r="O7" s="2">
        <v>2307.5</v>
      </c>
      <c r="P7" s="21"/>
      <c r="Q7" s="6">
        <f t="shared" si="1"/>
        <v>54250.270000000004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3">
      <c r="A8" s="35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</f>
        <v>209650.84</v>
      </c>
      <c r="J8" s="27">
        <v>36896.550000000003</v>
      </c>
      <c r="K8" s="31">
        <v>45224</v>
      </c>
      <c r="L8" s="11">
        <f>13174.4+161854.64</f>
        <v>175029.04</v>
      </c>
      <c r="M8" s="27">
        <v>93077.87</v>
      </c>
      <c r="N8" s="31">
        <v>45224</v>
      </c>
      <c r="O8" s="11">
        <f>1656440.02+317340.76</f>
        <v>1973780.78</v>
      </c>
      <c r="P8" s="22">
        <v>568126.71999999997</v>
      </c>
      <c r="Q8" s="6">
        <f t="shared" si="1"/>
        <v>3409856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3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v>37791.07</v>
      </c>
      <c r="F9" s="18">
        <v>1559.53</v>
      </c>
      <c r="G9" s="15">
        <v>1100.69</v>
      </c>
      <c r="H9" s="18"/>
      <c r="I9" s="2"/>
      <c r="J9" s="26"/>
      <c r="K9" s="1">
        <v>45224</v>
      </c>
      <c r="L9" s="2">
        <v>11478.67</v>
      </c>
      <c r="M9" s="26"/>
      <c r="N9" s="1"/>
      <c r="O9" s="2">
        <v>5000</v>
      </c>
      <c r="P9" s="21"/>
      <c r="Q9" s="6">
        <f>D9-E9-F9-G9-H9-I9-J9-L9-M9-O9-P9</f>
        <v>1956.970000000003</v>
      </c>
      <c r="R9" s="7">
        <v>19113.07</v>
      </c>
      <c r="S9" s="2">
        <v>3516.5</v>
      </c>
      <c r="T9" s="22">
        <v>1792.69</v>
      </c>
      <c r="U9" s="30">
        <v>45224</v>
      </c>
      <c r="V9" s="6">
        <f t="shared" si="3"/>
        <v>13803.88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3">
      <c r="A10" s="35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</f>
        <v>261043</v>
      </c>
      <c r="T10" s="26">
        <v>106907</v>
      </c>
      <c r="U10" s="29">
        <v>45224</v>
      </c>
      <c r="V10" s="6">
        <f t="shared" si="3"/>
        <v>225698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3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</f>
        <v>92713.53</v>
      </c>
      <c r="J11" s="26">
        <v>64342.31</v>
      </c>
      <c r="K11" s="1">
        <v>45209</v>
      </c>
      <c r="L11" s="2"/>
      <c r="M11" s="26"/>
      <c r="N11" s="1"/>
      <c r="O11" s="2"/>
      <c r="P11" s="26"/>
      <c r="Q11" s="6">
        <f t="shared" si="1"/>
        <v>1117244.1599999999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" thickBot="1" x14ac:dyDescent="0.35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2107994.5099999998</v>
      </c>
      <c r="F12" s="51">
        <f>SUM(F2:F11)</f>
        <v>1559.53</v>
      </c>
      <c r="G12" s="50">
        <f t="shared" ref="G12:J12" si="4">SUM(G2:G11)</f>
        <v>1193034.8899999999</v>
      </c>
      <c r="H12" s="51">
        <f t="shared" si="4"/>
        <v>0</v>
      </c>
      <c r="I12" s="50">
        <f t="shared" si="4"/>
        <v>997658.72</v>
      </c>
      <c r="J12" s="51">
        <f t="shared" si="4"/>
        <v>109404</v>
      </c>
      <c r="K12" s="50"/>
      <c r="L12" s="50">
        <f>SUM(L2:L11)</f>
        <v>223385.33000000002</v>
      </c>
      <c r="M12" s="51">
        <f>SUM(M2:M11)</f>
        <v>93077.87</v>
      </c>
      <c r="N12" s="50"/>
      <c r="O12" s="50">
        <f>SUM(O2:O11)</f>
        <v>4966365.12</v>
      </c>
      <c r="P12" s="51">
        <f t="shared" ref="P12" si="5">SUM(P2:P11)</f>
        <v>624251.22</v>
      </c>
      <c r="Q12" s="50">
        <f>SUM(Q2:Q11)</f>
        <v>5997383.1399999997</v>
      </c>
      <c r="R12" s="50">
        <f>SUM(R2:R11)</f>
        <v>2238674.67</v>
      </c>
      <c r="S12" s="50">
        <f t="shared" ref="S12:T12" si="6">SUM(S2:S11)</f>
        <v>1298523.3900000001</v>
      </c>
      <c r="T12" s="51">
        <f t="shared" si="6"/>
        <v>108699.69</v>
      </c>
      <c r="U12" s="50"/>
      <c r="V12" s="46">
        <f>SUM(V2:V11)</f>
        <v>831451.58999999985</v>
      </c>
      <c r="W12" s="53">
        <f t="shared" ref="W12:Z12" si="7">SUM(W2:W11)</f>
        <v>11447211</v>
      </c>
      <c r="X12" s="50">
        <f t="shared" si="7"/>
        <v>10637111</v>
      </c>
      <c r="Y12" s="51">
        <f t="shared" si="7"/>
        <v>0</v>
      </c>
      <c r="Z12" s="46">
        <f t="shared" si="7"/>
        <v>810100</v>
      </c>
      <c r="AA12" s="54"/>
      <c r="AB12" s="55"/>
    </row>
    <row r="13" spans="1:32" x14ac:dyDescent="0.3">
      <c r="D13" s="57"/>
    </row>
    <row r="14" spans="1:32" x14ac:dyDescent="0.3">
      <c r="C14" s="42"/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2023-11-03T14:28:47Z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